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2995" windowHeight="1005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46" i="1" l="1"/>
  <c r="D45" i="1"/>
  <c r="C44" i="1"/>
  <c r="C39" i="1"/>
  <c r="C26" i="1"/>
  <c r="D7" i="1"/>
  <c r="D6" i="1" s="1"/>
  <c r="E7" i="1"/>
  <c r="F7" i="1"/>
  <c r="F6" i="1" s="1"/>
  <c r="G7" i="1"/>
  <c r="G6" i="1" s="1"/>
  <c r="H7" i="1"/>
  <c r="E6" i="1"/>
  <c r="H6" i="1"/>
  <c r="G26" i="1" s="1"/>
  <c r="C7" i="1"/>
  <c r="C6" i="1" s="1"/>
  <c r="C27" i="1" s="1"/>
  <c r="D19" i="1"/>
  <c r="D22" i="1" s="1"/>
  <c r="E19" i="1"/>
  <c r="E23" i="1" s="1"/>
  <c r="F19" i="1"/>
  <c r="F23" i="1" s="1"/>
  <c r="G19" i="1"/>
  <c r="G23" i="1" s="1"/>
  <c r="H19" i="1"/>
  <c r="H22" i="1" s="1"/>
  <c r="C19" i="1"/>
  <c r="C23" i="1" s="1"/>
  <c r="D18" i="1"/>
  <c r="D20" i="1" s="1"/>
  <c r="E18" i="1"/>
  <c r="E21" i="1" s="1"/>
  <c r="F18" i="1"/>
  <c r="F21" i="1" s="1"/>
  <c r="G18" i="1"/>
  <c r="G21" i="1" s="1"/>
  <c r="H18" i="1"/>
  <c r="H20" i="1" s="1"/>
  <c r="C18" i="1"/>
  <c r="C21" i="1" s="1"/>
  <c r="C15" i="1"/>
  <c r="F14" i="1"/>
  <c r="G14" i="1"/>
  <c r="H14" i="1"/>
  <c r="E14" i="1"/>
  <c r="E13" i="1"/>
  <c r="F13" i="1"/>
  <c r="G13" i="1"/>
  <c r="H13" i="1"/>
  <c r="D13" i="1"/>
  <c r="E12" i="1"/>
  <c r="E15" i="1" s="1"/>
  <c r="C40" i="1" s="1"/>
  <c r="F12" i="1"/>
  <c r="F15" i="1" s="1"/>
  <c r="D40" i="1" s="1"/>
  <c r="G12" i="1"/>
  <c r="H12" i="1"/>
  <c r="D12" i="1"/>
  <c r="H15" i="1" l="1"/>
  <c r="G15" i="1"/>
  <c r="E40" i="1" s="1"/>
  <c r="D15" i="1"/>
  <c r="D27" i="1"/>
  <c r="C29" i="1"/>
  <c r="C28" i="1"/>
  <c r="G27" i="1"/>
  <c r="F26" i="1"/>
  <c r="F27" i="1" s="1"/>
  <c r="G20" i="1"/>
  <c r="E42" i="1" s="1"/>
  <c r="G22" i="1"/>
  <c r="E43" i="1" s="1"/>
  <c r="D26" i="1"/>
  <c r="E20" i="1"/>
  <c r="C42" i="1" s="1"/>
  <c r="E22" i="1"/>
  <c r="C43" i="1" s="1"/>
  <c r="C20" i="1"/>
  <c r="C22" i="1"/>
  <c r="E26" i="1"/>
  <c r="E27" i="1" s="1"/>
  <c r="H21" i="1"/>
  <c r="D21" i="1"/>
  <c r="H23" i="1"/>
  <c r="D23" i="1"/>
  <c r="F20" i="1"/>
  <c r="D42" i="1" s="1"/>
  <c r="F22" i="1"/>
  <c r="D43" i="1" s="1"/>
  <c r="F29" i="1" l="1"/>
  <c r="F28" i="1"/>
  <c r="D41" i="1" s="1"/>
  <c r="E28" i="1"/>
  <c r="C41" i="1" s="1"/>
  <c r="C47" i="1" s="1"/>
  <c r="D39" i="1" s="1"/>
  <c r="D47" i="1" s="1"/>
  <c r="E39" i="1" s="1"/>
  <c r="E47" i="1" s="1"/>
  <c r="E29" i="1"/>
  <c r="D29" i="1"/>
  <c r="D28" i="1"/>
  <c r="G29" i="1"/>
  <c r="G28" i="1"/>
  <c r="E41" i="1" s="1"/>
</calcChain>
</file>

<file path=xl/sharedStrings.xml><?xml version="1.0" encoding="utf-8"?>
<sst xmlns="http://schemas.openxmlformats.org/spreadsheetml/2006/main" count="42" uniqueCount="37">
  <si>
    <t>Cash budget</t>
  </si>
  <si>
    <t>Cash collections</t>
  </si>
  <si>
    <t>Sales</t>
  </si>
  <si>
    <t>Cash collection</t>
  </si>
  <si>
    <t>August</t>
  </si>
  <si>
    <t>Sep</t>
  </si>
  <si>
    <t>Oct</t>
  </si>
  <si>
    <t>Nov</t>
  </si>
  <si>
    <t>Dec</t>
  </si>
  <si>
    <t>Jan</t>
  </si>
  <si>
    <t>Same month with discount</t>
  </si>
  <si>
    <t>Same month without discount</t>
  </si>
  <si>
    <t>Next month</t>
  </si>
  <si>
    <t>Sellinga and administrative expenses</t>
  </si>
  <si>
    <t>Advertisment expenses</t>
  </si>
  <si>
    <t>Cash payments of selling and administrative expenses same month</t>
  </si>
  <si>
    <t>Cash payments of selling and administrative expenses next month</t>
  </si>
  <si>
    <t>Cash payments of adverisment - same month</t>
  </si>
  <si>
    <t>Cash payment of advertisment next month</t>
  </si>
  <si>
    <t>Cash payment to suppliers</t>
  </si>
  <si>
    <t>Ending inventory</t>
  </si>
  <si>
    <t>Cost of goods sold</t>
  </si>
  <si>
    <t>Gross profit</t>
  </si>
  <si>
    <t>Total purchases</t>
  </si>
  <si>
    <t>Cash payment - same month</t>
  </si>
  <si>
    <t>Cash payment - next month</t>
  </si>
  <si>
    <t>Rent</t>
  </si>
  <si>
    <t>Equipment</t>
  </si>
  <si>
    <t>Dividends</t>
  </si>
  <si>
    <t>Opening balance</t>
  </si>
  <si>
    <t>Cash payment for selling and administrative expenses</t>
  </si>
  <si>
    <t>Cash payment for advertisment</t>
  </si>
  <si>
    <t>Dividend</t>
  </si>
  <si>
    <t>October</t>
  </si>
  <si>
    <t>November</t>
  </si>
  <si>
    <t>December</t>
  </si>
  <si>
    <t>Ending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</si>
</sst>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7" formatCode="_([$$-409]* #,##0.00_);_([$$-409]* \(#,##0.00\);_([$$-409]* &quot;-&quot;??_);_(@_)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6">
    <xf numFmtId="0" fontId="0" fillId="0" borderId="0" xfId="0"/>
    <xf numFmtId="0" fontId="1" fillId="0" borderId="0" xfId="0" applyFont="1"/>
    <xf numFmtId="2" fontId="1" fillId="0" borderId="0" xfId="0" applyNumberFormat="1" applyFont="1"/>
    <xf numFmtId="44" fontId="1" fillId="0" borderId="0" xfId="1" applyFont="1"/>
    <xf numFmtId="44" fontId="1" fillId="0" borderId="0" xfId="1" applyNumberFormat="1" applyFont="1"/>
    <xf numFmtId="167" fontId="1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47"/>
  <sheetViews>
    <sheetView tabSelected="1" topLeftCell="A16" workbookViewId="0">
      <selection activeCell="B32" sqref="B32"/>
    </sheetView>
  </sheetViews>
  <sheetFormatPr defaultRowHeight="15.75" x14ac:dyDescent="0.25"/>
  <cols>
    <col min="1" max="1" width="9.140625" style="1"/>
    <col min="2" max="2" width="50.7109375" style="1" customWidth="1"/>
    <col min="3" max="3" width="15.140625" style="1" bestFit="1" customWidth="1"/>
    <col min="4" max="8" width="15.42578125" style="1" bestFit="1" customWidth="1"/>
    <col min="9" max="16384" width="9.140625" style="1"/>
  </cols>
  <sheetData>
    <row r="3" spans="2:8" x14ac:dyDescent="0.25">
      <c r="B3" s="1" t="s">
        <v>0</v>
      </c>
    </row>
    <row r="4" spans="2:8" x14ac:dyDescent="0.25"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</row>
    <row r="5" spans="2:8" x14ac:dyDescent="0.25">
      <c r="B5" s="1" t="s">
        <v>2</v>
      </c>
      <c r="C5" s="2">
        <v>750000</v>
      </c>
      <c r="D5" s="2">
        <v>787500</v>
      </c>
      <c r="E5" s="2">
        <v>826800</v>
      </c>
      <c r="F5" s="2">
        <v>868200</v>
      </c>
      <c r="G5" s="2">
        <v>911600</v>
      </c>
      <c r="H5" s="2">
        <v>930000</v>
      </c>
    </row>
    <row r="6" spans="2:8" x14ac:dyDescent="0.25">
      <c r="B6" s="1" t="s">
        <v>21</v>
      </c>
      <c r="C6" s="2">
        <f>C5-C7</f>
        <v>525000</v>
      </c>
      <c r="D6" s="2">
        <f t="shared" ref="D6:H6" si="0">D5-D7</f>
        <v>551250</v>
      </c>
      <c r="E6" s="2">
        <f t="shared" si="0"/>
        <v>578760</v>
      </c>
      <c r="F6" s="2">
        <f t="shared" si="0"/>
        <v>607740</v>
      </c>
      <c r="G6" s="2">
        <f t="shared" si="0"/>
        <v>638120</v>
      </c>
      <c r="H6" s="2">
        <f t="shared" si="0"/>
        <v>651000</v>
      </c>
    </row>
    <row r="7" spans="2:8" x14ac:dyDescent="0.25">
      <c r="B7" s="1" t="s">
        <v>22</v>
      </c>
      <c r="C7" s="2">
        <f>C5*30%</f>
        <v>225000</v>
      </c>
      <c r="D7" s="2">
        <f t="shared" ref="D7:H7" si="1">D5*30%</f>
        <v>236250</v>
      </c>
      <c r="E7" s="2">
        <f t="shared" si="1"/>
        <v>248040</v>
      </c>
      <c r="F7" s="2">
        <f t="shared" si="1"/>
        <v>260460</v>
      </c>
      <c r="G7" s="2">
        <f t="shared" si="1"/>
        <v>273480</v>
      </c>
      <c r="H7" s="2">
        <f t="shared" si="1"/>
        <v>279000</v>
      </c>
    </row>
    <row r="8" spans="2:8" x14ac:dyDescent="0.25">
      <c r="C8" s="2"/>
      <c r="D8" s="2"/>
      <c r="E8" s="2"/>
      <c r="F8" s="2"/>
      <c r="G8" s="2"/>
      <c r="H8" s="2"/>
    </row>
    <row r="11" spans="2:8" x14ac:dyDescent="0.25">
      <c r="B11" s="1" t="s">
        <v>3</v>
      </c>
    </row>
    <row r="12" spans="2:8" x14ac:dyDescent="0.25">
      <c r="B12" s="1" t="s">
        <v>10</v>
      </c>
      <c r="D12" s="4">
        <f>(C5*40%)-((C5*40%)*2%)</f>
        <v>294000</v>
      </c>
      <c r="E12" s="4">
        <f t="shared" ref="E12:H12" si="2">(D5*40%)-((D5*40%)*2%)</f>
        <v>308700</v>
      </c>
      <c r="F12" s="4">
        <f t="shared" si="2"/>
        <v>324105.59999999998</v>
      </c>
      <c r="G12" s="4">
        <f t="shared" si="2"/>
        <v>340334.4</v>
      </c>
      <c r="H12" s="4">
        <f t="shared" si="2"/>
        <v>357347.2</v>
      </c>
    </row>
    <row r="13" spans="2:8" x14ac:dyDescent="0.25">
      <c r="B13" s="1" t="s">
        <v>11</v>
      </c>
      <c r="D13" s="4">
        <f>C5*25%</f>
        <v>187500</v>
      </c>
      <c r="E13" s="4">
        <f t="shared" ref="E13:H13" si="3">D5*25%</f>
        <v>196875</v>
      </c>
      <c r="F13" s="4">
        <f t="shared" si="3"/>
        <v>206700</v>
      </c>
      <c r="G13" s="4">
        <f t="shared" si="3"/>
        <v>217050</v>
      </c>
      <c r="H13" s="4">
        <f t="shared" si="3"/>
        <v>227900</v>
      </c>
    </row>
    <row r="14" spans="2:8" x14ac:dyDescent="0.25">
      <c r="B14" s="1" t="s">
        <v>12</v>
      </c>
      <c r="D14" s="4"/>
      <c r="E14" s="4">
        <f>C5*30%</f>
        <v>225000</v>
      </c>
      <c r="F14" s="4">
        <f t="shared" ref="F14:H14" si="4">D5*30%</f>
        <v>236250</v>
      </c>
      <c r="G14" s="4">
        <f t="shared" si="4"/>
        <v>248040</v>
      </c>
      <c r="H14" s="4">
        <f t="shared" si="4"/>
        <v>260460</v>
      </c>
    </row>
    <row r="15" spans="2:8" x14ac:dyDescent="0.25">
      <c r="B15" s="1" t="s">
        <v>1</v>
      </c>
      <c r="C15" s="1">
        <f>SUM(C12:C14)</f>
        <v>0</v>
      </c>
      <c r="D15" s="4">
        <f t="shared" ref="D15:H15" si="5">SUM(D12:D14)</f>
        <v>481500</v>
      </c>
      <c r="E15" s="4">
        <f t="shared" si="5"/>
        <v>730575</v>
      </c>
      <c r="F15" s="4">
        <f t="shared" si="5"/>
        <v>767055.6</v>
      </c>
      <c r="G15" s="4">
        <f t="shared" si="5"/>
        <v>805424.4</v>
      </c>
      <c r="H15" s="4">
        <f t="shared" si="5"/>
        <v>845707.2</v>
      </c>
    </row>
    <row r="17" spans="2:8" x14ac:dyDescent="0.25">
      <c r="C17" s="4"/>
      <c r="D17" s="4"/>
      <c r="E17" s="4"/>
      <c r="F17" s="4"/>
      <c r="G17" s="4"/>
      <c r="H17" s="4"/>
    </row>
    <row r="18" spans="2:8" x14ac:dyDescent="0.25">
      <c r="B18" s="1" t="s">
        <v>13</v>
      </c>
      <c r="C18" s="4">
        <f t="shared" ref="C18:H18" si="6">C5*5%+75000-5000</f>
        <v>107500</v>
      </c>
      <c r="D18" s="4">
        <f t="shared" si="6"/>
        <v>109375</v>
      </c>
      <c r="E18" s="4">
        <f t="shared" si="6"/>
        <v>111340</v>
      </c>
      <c r="F18" s="4">
        <f t="shared" si="6"/>
        <v>113410</v>
      </c>
      <c r="G18" s="4">
        <f t="shared" si="6"/>
        <v>115580</v>
      </c>
      <c r="H18" s="4">
        <f t="shared" si="6"/>
        <v>116500</v>
      </c>
    </row>
    <row r="19" spans="2:8" x14ac:dyDescent="0.25">
      <c r="B19" s="1" t="s">
        <v>14</v>
      </c>
      <c r="C19" s="4">
        <f t="shared" ref="C19:H19" si="7">C5*3%</f>
        <v>22500</v>
      </c>
      <c r="D19" s="4">
        <f t="shared" si="7"/>
        <v>23625</v>
      </c>
      <c r="E19" s="4">
        <f t="shared" si="7"/>
        <v>24804</v>
      </c>
      <c r="F19" s="4">
        <f t="shared" si="7"/>
        <v>26046</v>
      </c>
      <c r="G19" s="4">
        <f t="shared" si="7"/>
        <v>27348</v>
      </c>
      <c r="H19" s="4">
        <f t="shared" si="7"/>
        <v>27900</v>
      </c>
    </row>
    <row r="20" spans="2:8" x14ac:dyDescent="0.25">
      <c r="B20" s="1" t="s">
        <v>15</v>
      </c>
      <c r="C20" s="4">
        <f>C18*60%</f>
        <v>64500</v>
      </c>
      <c r="D20" s="4">
        <f t="shared" ref="D20:H20" si="8">D18*60%</f>
        <v>65625</v>
      </c>
      <c r="E20" s="4">
        <f t="shared" si="8"/>
        <v>66804</v>
      </c>
      <c r="F20" s="4">
        <f t="shared" si="8"/>
        <v>68046</v>
      </c>
      <c r="G20" s="4">
        <f t="shared" si="8"/>
        <v>69348</v>
      </c>
      <c r="H20" s="4">
        <f t="shared" si="8"/>
        <v>69900</v>
      </c>
    </row>
    <row r="21" spans="2:8" x14ac:dyDescent="0.25">
      <c r="B21" s="1" t="s">
        <v>16</v>
      </c>
      <c r="C21" s="4">
        <f>C18*40%</f>
        <v>43000</v>
      </c>
      <c r="D21" s="4">
        <f t="shared" ref="D21:H21" si="9">D18*40%</f>
        <v>43750</v>
      </c>
      <c r="E21" s="4">
        <f t="shared" si="9"/>
        <v>44536</v>
      </c>
      <c r="F21" s="4">
        <f t="shared" si="9"/>
        <v>45364</v>
      </c>
      <c r="G21" s="4">
        <f t="shared" si="9"/>
        <v>46232</v>
      </c>
      <c r="H21" s="4">
        <f t="shared" si="9"/>
        <v>46600</v>
      </c>
    </row>
    <row r="22" spans="2:8" x14ac:dyDescent="0.25">
      <c r="B22" s="1" t="s">
        <v>17</v>
      </c>
      <c r="C22" s="4">
        <f>C19*60%</f>
        <v>13500</v>
      </c>
      <c r="D22" s="4">
        <f t="shared" ref="D22:H22" si="10">D19*60%</f>
        <v>14175</v>
      </c>
      <c r="E22" s="4">
        <f t="shared" si="10"/>
        <v>14882.4</v>
      </c>
      <c r="F22" s="4">
        <f t="shared" si="10"/>
        <v>15627.599999999999</v>
      </c>
      <c r="G22" s="4">
        <f t="shared" si="10"/>
        <v>16408.8</v>
      </c>
      <c r="H22" s="4">
        <f t="shared" si="10"/>
        <v>16740</v>
      </c>
    </row>
    <row r="23" spans="2:8" x14ac:dyDescent="0.25">
      <c r="B23" s="1" t="s">
        <v>18</v>
      </c>
      <c r="C23" s="4">
        <f>C19*40%</f>
        <v>9000</v>
      </c>
      <c r="D23" s="4">
        <f t="shared" ref="D23:H23" si="11">D19*40%</f>
        <v>9450</v>
      </c>
      <c r="E23" s="4">
        <f t="shared" si="11"/>
        <v>9921.6</v>
      </c>
      <c r="F23" s="4">
        <f t="shared" si="11"/>
        <v>10418.400000000001</v>
      </c>
      <c r="G23" s="4">
        <f t="shared" si="11"/>
        <v>10939.2</v>
      </c>
      <c r="H23" s="4">
        <f t="shared" si="11"/>
        <v>11160</v>
      </c>
    </row>
    <row r="25" spans="2:8" x14ac:dyDescent="0.25">
      <c r="B25" s="1" t="s">
        <v>19</v>
      </c>
    </row>
    <row r="26" spans="2:8" x14ac:dyDescent="0.25">
      <c r="B26" s="1" t="s">
        <v>20</v>
      </c>
      <c r="C26" s="3">
        <f>D6*25%</f>
        <v>137812.5</v>
      </c>
      <c r="D26" s="3">
        <f t="shared" ref="D26:G26" si="12">E6*25%</f>
        <v>144690</v>
      </c>
      <c r="E26" s="3">
        <f t="shared" si="12"/>
        <v>151935</v>
      </c>
      <c r="F26" s="3">
        <f t="shared" si="12"/>
        <v>159530</v>
      </c>
      <c r="G26" s="3">
        <f t="shared" si="12"/>
        <v>162750</v>
      </c>
    </row>
    <row r="27" spans="2:8" x14ac:dyDescent="0.25">
      <c r="B27" s="1" t="s">
        <v>23</v>
      </c>
      <c r="C27" s="3">
        <f>C6+C26</f>
        <v>662812.5</v>
      </c>
      <c r="D27" s="3">
        <f t="shared" ref="D27:G27" si="13">D6+D26</f>
        <v>695940</v>
      </c>
      <c r="E27" s="3">
        <f t="shared" si="13"/>
        <v>730695</v>
      </c>
      <c r="F27" s="3">
        <f t="shared" si="13"/>
        <v>767270</v>
      </c>
      <c r="G27" s="3">
        <f t="shared" si="13"/>
        <v>800870</v>
      </c>
    </row>
    <row r="28" spans="2:8" x14ac:dyDescent="0.25">
      <c r="B28" s="1" t="s">
        <v>24</v>
      </c>
      <c r="C28" s="3">
        <f>C27*60%</f>
        <v>397687.5</v>
      </c>
      <c r="D28" s="3">
        <f t="shared" ref="D28:G28" si="14">D27*60%</f>
        <v>417564</v>
      </c>
      <c r="E28" s="3">
        <f t="shared" si="14"/>
        <v>438417</v>
      </c>
      <c r="F28" s="3">
        <f t="shared" si="14"/>
        <v>460362</v>
      </c>
      <c r="G28" s="3">
        <f t="shared" si="14"/>
        <v>480522</v>
      </c>
    </row>
    <row r="29" spans="2:8" x14ac:dyDescent="0.25">
      <c r="B29" s="1" t="s">
        <v>25</v>
      </c>
      <c r="C29" s="3">
        <f>C27*40%</f>
        <v>265125</v>
      </c>
      <c r="D29" s="3">
        <f t="shared" ref="D29:G29" si="15">D27*40%</f>
        <v>278376</v>
      </c>
      <c r="E29" s="3">
        <f t="shared" si="15"/>
        <v>292278</v>
      </c>
      <c r="F29" s="3">
        <f t="shared" si="15"/>
        <v>306908</v>
      </c>
      <c r="G29" s="3">
        <f t="shared" si="15"/>
        <v>320348</v>
      </c>
    </row>
    <row r="31" spans="2:8" x14ac:dyDescent="0.25">
      <c r="B31" s="1" t="s">
        <v>26</v>
      </c>
      <c r="E31" s="3">
        <v>24000</v>
      </c>
      <c r="F31" s="3"/>
      <c r="G31" s="3"/>
      <c r="H31" s="3"/>
    </row>
    <row r="32" spans="2:8" x14ac:dyDescent="0.25">
      <c r="B32" s="1" t="s">
        <v>27</v>
      </c>
      <c r="E32" s="3"/>
      <c r="F32" s="3">
        <v>250000</v>
      </c>
      <c r="G32" s="3"/>
      <c r="H32" s="3"/>
    </row>
    <row r="33" spans="2:8" x14ac:dyDescent="0.25">
      <c r="B33" s="1" t="s">
        <v>28</v>
      </c>
      <c r="E33" s="3"/>
      <c r="F33" s="3"/>
      <c r="G33" s="3">
        <v>45000</v>
      </c>
      <c r="H33" s="3"/>
    </row>
    <row r="34" spans="2:8" x14ac:dyDescent="0.25">
      <c r="E34" s="3"/>
      <c r="F34" s="3"/>
      <c r="G34" s="3"/>
      <c r="H34" s="3"/>
    </row>
    <row r="35" spans="2:8" x14ac:dyDescent="0.25">
      <c r="E35" s="3"/>
      <c r="F35" s="3"/>
      <c r="G35" s="3"/>
      <c r="H35" s="3"/>
    </row>
    <row r="36" spans="2:8" x14ac:dyDescent="0.25">
      <c r="B36" s="1" t="s">
        <v>0</v>
      </c>
    </row>
    <row r="38" spans="2:8" x14ac:dyDescent="0.25">
      <c r="B38" s="2"/>
      <c r="C38" s="2" t="s">
        <v>33</v>
      </c>
      <c r="D38" s="2" t="s">
        <v>34</v>
      </c>
      <c r="E38" s="2" t="s">
        <v>35</v>
      </c>
    </row>
    <row r="39" spans="2:8" x14ac:dyDescent="0.25">
      <c r="B39" s="2" t="s">
        <v>29</v>
      </c>
      <c r="C39" s="5">
        <f>142100</f>
        <v>142100</v>
      </c>
      <c r="D39" s="5">
        <f>C47</f>
        <v>127975</v>
      </c>
      <c r="E39" s="5">
        <f>D47</f>
        <v>141758.59999999998</v>
      </c>
    </row>
    <row r="40" spans="2:8" x14ac:dyDescent="0.25">
      <c r="B40" s="2" t="s">
        <v>3</v>
      </c>
      <c r="C40" s="5">
        <f>E15</f>
        <v>730575</v>
      </c>
      <c r="D40" s="5">
        <f t="shared" ref="D40:E40" si="16">F15</f>
        <v>767055.6</v>
      </c>
      <c r="E40" s="5">
        <f t="shared" si="16"/>
        <v>805424.4</v>
      </c>
    </row>
    <row r="41" spans="2:8" x14ac:dyDescent="0.25">
      <c r="B41" s="2" t="s">
        <v>19</v>
      </c>
      <c r="C41" s="5">
        <f>(E28+E29)*80%</f>
        <v>584556</v>
      </c>
      <c r="D41" s="5">
        <f t="shared" ref="D41:E41" si="17">(F28+F29)*80%</f>
        <v>613816</v>
      </c>
      <c r="E41" s="5">
        <f t="shared" si="17"/>
        <v>640696</v>
      </c>
    </row>
    <row r="42" spans="2:8" x14ac:dyDescent="0.25">
      <c r="B42" s="2" t="s">
        <v>30</v>
      </c>
      <c r="C42" s="5">
        <f>E20+E21</f>
        <v>111340</v>
      </c>
      <c r="D42" s="5">
        <f t="shared" ref="D42:E42" si="18">F20+F21</f>
        <v>113410</v>
      </c>
      <c r="E42" s="5">
        <f t="shared" si="18"/>
        <v>115580</v>
      </c>
    </row>
    <row r="43" spans="2:8" x14ac:dyDescent="0.25">
      <c r="B43" s="2" t="s">
        <v>31</v>
      </c>
      <c r="C43" s="5">
        <f>E22+E23</f>
        <v>24804</v>
      </c>
      <c r="D43" s="5">
        <f t="shared" ref="D43:E43" si="19">F22+F23</f>
        <v>26046</v>
      </c>
      <c r="E43" s="5">
        <f t="shared" si="19"/>
        <v>27348</v>
      </c>
    </row>
    <row r="44" spans="2:8" x14ac:dyDescent="0.25">
      <c r="B44" s="2" t="s">
        <v>26</v>
      </c>
      <c r="C44" s="5">
        <f>E31</f>
        <v>24000</v>
      </c>
      <c r="D44" s="5"/>
      <c r="E44" s="5"/>
    </row>
    <row r="45" spans="2:8" x14ac:dyDescent="0.25">
      <c r="B45" s="2" t="s">
        <v>27</v>
      </c>
      <c r="C45" s="5"/>
      <c r="D45" s="5">
        <f>F32</f>
        <v>250000</v>
      </c>
      <c r="E45" s="5"/>
    </row>
    <row r="46" spans="2:8" x14ac:dyDescent="0.25">
      <c r="B46" s="2" t="s">
        <v>32</v>
      </c>
      <c r="C46" s="5"/>
      <c r="D46" s="5"/>
      <c r="E46" s="5">
        <f>G33</f>
        <v>45000</v>
      </c>
    </row>
    <row r="47" spans="2:8" x14ac:dyDescent="0.25">
      <c r="B47" s="2" t="s">
        <v>36</v>
      </c>
      <c r="C47" s="5">
        <f>C39+C40-C41-C42-C43-C44</f>
        <v>127975</v>
      </c>
      <c r="D47" s="5">
        <f t="shared" ref="D47:E47" si="20">D39+D40-D41-D42-D43-D44</f>
        <v>141758.59999999998</v>
      </c>
      <c r="E47" s="5">
        <f t="shared" si="20"/>
        <v>163559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Carmen</cp:lastModifiedBy>
  <dcterms:created xsi:type="dcterms:W3CDTF">2013-03-05T03:10:50Z</dcterms:created>
  <dcterms:modified xsi:type="dcterms:W3CDTF">2016-10-30T15:48:11Z</dcterms:modified>
</cp:coreProperties>
</file>